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3180" yWindow="0" windowWidth="25600" windowHeight="16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Sheet1!$B$1:$M$48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J18" i="1" l="1"/>
  <c r="K29" i="1"/>
  <c r="H24" i="1"/>
  <c r="H23" i="1"/>
  <c r="H22" i="1"/>
  <c r="H21" i="1"/>
  <c r="M18" i="1"/>
  <c r="H20" i="1"/>
  <c r="M17" i="1"/>
  <c r="M16" i="1"/>
  <c r="M11" i="1"/>
  <c r="M6" i="1"/>
  <c r="M5" i="1"/>
  <c r="M7" i="1"/>
  <c r="M10" i="1"/>
  <c r="M12" i="1"/>
  <c r="M14" i="1"/>
  <c r="M20" i="1"/>
  <c r="M21" i="1"/>
  <c r="M22" i="1"/>
  <c r="M23" i="1"/>
  <c r="M24" i="1"/>
  <c r="M25" i="1"/>
  <c r="M27" i="1"/>
  <c r="M29" i="1"/>
  <c r="M31" i="1"/>
</calcChain>
</file>

<file path=xl/sharedStrings.xml><?xml version="1.0" encoding="utf-8"?>
<sst xmlns="http://schemas.openxmlformats.org/spreadsheetml/2006/main" count="45" uniqueCount="41">
  <si>
    <t>How to estimate the number of families that can afford your house/lot</t>
  </si>
  <si>
    <t>Lot Price</t>
  </si>
  <si>
    <t>Home Price</t>
  </si>
  <si>
    <t>Determine the minimum income required to be able to own a house valued at:</t>
  </si>
  <si>
    <t>Data required for affordability analysis:</t>
  </si>
  <si>
    <t>Current mortgage rate:</t>
  </si>
  <si>
    <t>Current mortgage (term years):</t>
  </si>
  <si>
    <t>Monthly ancillary ownership costs:</t>
  </si>
  <si>
    <t>Property taxes @:</t>
  </si>
  <si>
    <t>AV</t>
  </si>
  <si>
    <t>Insurance @:</t>
  </si>
  <si>
    <t>Yr</t>
  </si>
  <si>
    <t>Maintenance</t>
  </si>
  <si>
    <t>Utilities</t>
  </si>
  <si>
    <t>HOA dues</t>
  </si>
  <si>
    <t>Total monthly outlay for housing</t>
  </si>
  <si>
    <t>Minimum annual gross income to qualify:</t>
  </si>
  <si>
    <t>Check census data for number of families with this minimum income</t>
  </si>
  <si>
    <t>Determine lot price:</t>
  </si>
  <si>
    <t>Lot price per Front Foot (FF)</t>
  </si>
  <si>
    <t>Lot size (width in ft)</t>
  </si>
  <si>
    <t>Determine the appropriate home value if the lot price is 20-25% of home price:</t>
  </si>
  <si>
    <t>Minimum monthly income if housing % of gross income is :</t>
  </si>
  <si>
    <t>ASSUMPTIONS:</t>
  </si>
  <si>
    <t>Lot price per Front foot</t>
  </si>
  <si>
    <t>Lot value as a % of house value</t>
  </si>
  <si>
    <t>Lot FF</t>
  </si>
  <si>
    <t>Current mortgage rate</t>
  </si>
  <si>
    <t>Mortgage term in years</t>
  </si>
  <si>
    <t>Down payment as a % of house value</t>
  </si>
  <si>
    <t>Monthly mortgage payment (after down payment):</t>
  </si>
  <si>
    <t>Annual insurance rate (as a % of house value)</t>
  </si>
  <si>
    <t>Annual property tax rate</t>
  </si>
  <si>
    <t>Annual utilities costs</t>
  </si>
  <si>
    <t>Annual maintenance costs</t>
  </si>
  <si>
    <t>Annual HOA dues</t>
  </si>
  <si>
    <t>Housing as a % of annual gross income</t>
  </si>
  <si>
    <t>Down</t>
  </si>
  <si>
    <t>LOT AFFORDABILITY EXERCISE TEMPLATE</t>
  </si>
  <si>
    <t>Total Monthly Ancillary Costs</t>
  </si>
  <si>
    <t>Lot as % House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</si>
</sst>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164" formatCode="&quot;$&quot;#,##0_);\(&quot;$&quot;#,##0\)"/>
    <numFmt numFmtId="165" formatCode="_(&quot;$&quot;* #,##0.00_);_(&quot;$&quot;* \(#,##0.00\);_(&quot;$&quot;* &quot;-&quot;??_);_(@_)"/>
    <numFmt numFmtId="166" formatCode="&quot;$&quot;#,##0"/>
    <numFmt numFmtId="167" formatCode="&quot;$&quot;#,##0.00"/>
    <numFmt numFmtId="168" formatCode="0.0%"/>
  </numFmts>
  <fonts count="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1" fillId="0" borderId="0" xfId="0" applyFont="1"/>
    <xf numFmtId="9" fontId="0" fillId="0" borderId="0" xfId="0" applyNumberFormat="1"/>
    <xf numFmtId="166" fontId="0" fillId="0" borderId="0" xfId="0" applyNumberFormat="1"/>
    <xf numFmtId="164" fontId="0" fillId="0" borderId="0" xfId="1" applyNumberFormat="1" applyFont="1" applyAlignment="1">
      <alignment horizontal="right"/>
    </xf>
    <xf numFmtId="167" fontId="0" fillId="0" borderId="0" xfId="0" applyNumberFormat="1"/>
    <xf numFmtId="0" fontId="0" fillId="0" borderId="0" xfId="0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0" fontId="0" fillId="0" borderId="0" xfId="0" applyBorder="1"/>
    <xf numFmtId="166" fontId="0" fillId="0" borderId="0" xfId="0" applyNumberFormat="1" applyBorder="1"/>
    <xf numFmtId="9" fontId="0" fillId="0" borderId="0" xfId="0" applyNumberFormat="1" applyBorder="1"/>
    <xf numFmtId="10" fontId="0" fillId="0" borderId="0" xfId="0" applyNumberFormat="1" applyBorder="1"/>
    <xf numFmtId="166" fontId="0" fillId="2" borderId="0" xfId="0" applyNumberFormat="1" applyFill="1"/>
    <xf numFmtId="9" fontId="0" fillId="2" borderId="0" xfId="0" applyNumberFormat="1" applyFill="1"/>
    <xf numFmtId="9" fontId="0" fillId="2" borderId="1" xfId="0" applyNumberFormat="1" applyFill="1" applyBorder="1"/>
    <xf numFmtId="10" fontId="0" fillId="2" borderId="0" xfId="0" applyNumberFormat="1" applyFill="1"/>
    <xf numFmtId="167" fontId="0" fillId="2" borderId="0" xfId="0" applyNumberFormat="1" applyFill="1"/>
    <xf numFmtId="3" fontId="0" fillId="2" borderId="1" xfId="0" applyNumberFormat="1" applyFont="1" applyFill="1" applyBorder="1" applyAlignment="1">
      <alignment horizontal="right"/>
    </xf>
    <xf numFmtId="164" fontId="0" fillId="2" borderId="0" xfId="1" applyNumberFormat="1" applyFont="1" applyFill="1" applyAlignment="1">
      <alignment horizontal="right"/>
    </xf>
    <xf numFmtId="164" fontId="0" fillId="2" borderId="0" xfId="1" applyNumberFormat="1" applyFont="1" applyFill="1" applyBorder="1" applyAlignment="1">
      <alignment horizontal="right"/>
    </xf>
    <xf numFmtId="2" fontId="0" fillId="2" borderId="1" xfId="0" applyNumberFormat="1" applyFill="1" applyBorder="1"/>
    <xf numFmtId="1" fontId="0" fillId="2" borderId="0" xfId="0" applyNumberFormat="1" applyFill="1"/>
    <xf numFmtId="168" fontId="0" fillId="2" borderId="0" xfId="0" applyNumberFormat="1" applyFill="1"/>
    <xf numFmtId="167" fontId="0" fillId="2" borderId="1" xfId="0" applyNumberFormat="1" applyFill="1" applyBorder="1"/>
    <xf numFmtId="0" fontId="5" fillId="0" borderId="0" xfId="0" applyFont="1"/>
    <xf numFmtId="166" fontId="5" fillId="0" borderId="0" xfId="0" applyNumberFormat="1" applyFont="1" applyBorder="1"/>
    <xf numFmtId="8" fontId="0" fillId="0" borderId="0" xfId="0" applyNumberFormat="1"/>
    <xf numFmtId="0" fontId="6" fillId="0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48"/>
  <sheetViews>
    <sheetView tabSelected="1" topLeftCell="A7" zoomScale="90" zoomScaleNormal="90" zoomScalePageLayoutView="90" workbookViewId="0">
      <selection activeCell="U17" sqref="U17"/>
    </sheetView>
  </sheetViews>
  <sheetFormatPr baseColWidth="10" defaultColWidth="8.83203125" defaultRowHeight="14" x14ac:dyDescent="0"/>
  <cols>
    <col min="4" max="4" width="9.1640625" customWidth="1"/>
    <col min="9" max="9" width="9.1640625" customWidth="1"/>
    <col min="13" max="13" width="12.6640625" bestFit="1" customWidth="1"/>
    <col min="14" max="14" width="12" bestFit="1" customWidth="1"/>
    <col min="16" max="16" width="10.33203125" bestFit="1" customWidth="1"/>
  </cols>
  <sheetData>
    <row r="1" spans="1:14" ht="25">
      <c r="A1" s="1"/>
      <c r="B1" s="29" t="s">
        <v>38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4" ht="25">
      <c r="A2" s="1"/>
      <c r="B2" s="1"/>
      <c r="C2" s="2"/>
      <c r="D2" s="1"/>
      <c r="E2" s="2"/>
      <c r="F2" s="1"/>
      <c r="G2" s="1"/>
      <c r="H2" s="1"/>
      <c r="I2" s="1"/>
      <c r="J2" s="1"/>
      <c r="K2" s="1"/>
      <c r="L2" s="1"/>
      <c r="M2" s="1"/>
    </row>
    <row r="3" spans="1:14" ht="25" customHeight="1">
      <c r="A3" s="1"/>
      <c r="B3" s="30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1">
        <v>1</v>
      </c>
      <c r="C5" s="1" t="s">
        <v>18</v>
      </c>
      <c r="D5" s="1"/>
      <c r="E5" s="1"/>
      <c r="F5" s="1"/>
      <c r="G5" s="1"/>
      <c r="H5" s="1" t="s">
        <v>19</v>
      </c>
      <c r="I5" s="1"/>
      <c r="J5" s="1"/>
      <c r="K5" s="1"/>
      <c r="L5" s="5"/>
      <c r="M5" s="19">
        <f>M37</f>
        <v>1250</v>
      </c>
    </row>
    <row r="6" spans="1:14">
      <c r="A6" s="1"/>
      <c r="B6" s="1"/>
      <c r="C6" s="1"/>
      <c r="D6" s="1"/>
      <c r="E6" s="1"/>
      <c r="F6" s="1"/>
      <c r="G6" s="1"/>
      <c r="H6" s="1" t="s">
        <v>20</v>
      </c>
      <c r="I6" s="1"/>
      <c r="J6" s="1"/>
      <c r="K6" s="1"/>
      <c r="L6" s="7"/>
      <c r="M6" s="18">
        <f>M38</f>
        <v>65</v>
      </c>
    </row>
    <row r="7" spans="1:14">
      <c r="A7" s="1"/>
      <c r="B7" s="1"/>
      <c r="C7" s="1"/>
      <c r="D7" s="1"/>
      <c r="E7" s="1"/>
      <c r="F7" s="1"/>
      <c r="G7" s="1"/>
      <c r="H7" s="1"/>
      <c r="I7" s="1"/>
      <c r="J7" s="1" t="s">
        <v>1</v>
      </c>
      <c r="K7" s="1"/>
      <c r="L7" s="8"/>
      <c r="M7" s="20">
        <f>M5*M6</f>
        <v>81250</v>
      </c>
      <c r="N7" s="25"/>
    </row>
    <row r="8" spans="1:1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9"/>
      <c r="M8" s="1"/>
    </row>
    <row r="9" spans="1:14">
      <c r="A9" s="1"/>
      <c r="B9" s="1">
        <v>2</v>
      </c>
      <c r="C9" s="1" t="s">
        <v>21</v>
      </c>
      <c r="D9" s="1"/>
      <c r="E9" s="1"/>
      <c r="F9" s="1"/>
      <c r="G9" s="1"/>
      <c r="H9" s="1"/>
      <c r="I9" s="1"/>
      <c r="J9" s="1"/>
      <c r="K9" s="1"/>
      <c r="L9" s="9"/>
      <c r="M9" s="1"/>
    </row>
    <row r="10" spans="1:14">
      <c r="A10" s="1"/>
      <c r="B10" s="1"/>
      <c r="C10" s="1"/>
      <c r="D10" s="1"/>
      <c r="E10" s="1"/>
      <c r="F10" s="1"/>
      <c r="G10" s="1"/>
      <c r="H10" s="1"/>
      <c r="I10" s="1"/>
      <c r="J10" s="1" t="s">
        <v>1</v>
      </c>
      <c r="K10" s="1"/>
      <c r="L10" s="10"/>
      <c r="M10" s="13">
        <f>M7</f>
        <v>81250</v>
      </c>
    </row>
    <row r="11" spans="1:14">
      <c r="A11" s="1"/>
      <c r="B11" s="1"/>
      <c r="C11" s="1"/>
      <c r="D11" s="1"/>
      <c r="E11" s="1"/>
      <c r="F11" s="1"/>
      <c r="G11" s="1"/>
      <c r="H11" s="1"/>
      <c r="I11" s="1"/>
      <c r="J11" s="1" t="s">
        <v>40</v>
      </c>
      <c r="K11" s="1"/>
      <c r="L11" s="11"/>
      <c r="M11" s="15">
        <f>M39</f>
        <v>0.25</v>
      </c>
    </row>
    <row r="12" spans="1:14">
      <c r="A12" s="1"/>
      <c r="B12" s="1"/>
      <c r="C12" s="1"/>
      <c r="D12" s="1"/>
      <c r="E12" s="1"/>
      <c r="F12" s="1"/>
      <c r="G12" s="1"/>
      <c r="H12" s="1"/>
      <c r="I12" s="1"/>
      <c r="J12" s="1" t="s">
        <v>2</v>
      </c>
      <c r="K12" s="1"/>
      <c r="L12" s="10"/>
      <c r="M12" s="13">
        <f>M10/M11</f>
        <v>325000</v>
      </c>
      <c r="N12" s="25"/>
    </row>
    <row r="13" spans="1:1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9"/>
      <c r="M13" s="1"/>
    </row>
    <row r="14" spans="1:14">
      <c r="A14" s="1"/>
      <c r="B14" s="1">
        <v>3</v>
      </c>
      <c r="C14" s="1" t="s">
        <v>3</v>
      </c>
      <c r="D14" s="1"/>
      <c r="E14" s="1"/>
      <c r="F14" s="1"/>
      <c r="G14" s="1"/>
      <c r="H14" s="1"/>
      <c r="I14" s="1"/>
      <c r="J14" s="1"/>
      <c r="K14" s="1"/>
      <c r="L14" s="10"/>
      <c r="M14" s="13">
        <f>M12</f>
        <v>325000</v>
      </c>
    </row>
    <row r="15" spans="1:14">
      <c r="A15" s="1"/>
      <c r="B15" s="1"/>
      <c r="C15" s="1"/>
      <c r="D15" s="1" t="s">
        <v>4</v>
      </c>
      <c r="E15" s="1"/>
      <c r="F15" s="1"/>
      <c r="G15" s="1"/>
      <c r="H15" s="1"/>
      <c r="I15" s="1"/>
      <c r="J15" s="1"/>
      <c r="K15" s="1"/>
      <c r="L15" s="9"/>
      <c r="M15" s="1"/>
      <c r="N15" s="25"/>
    </row>
    <row r="16" spans="1:14">
      <c r="A16" s="1"/>
      <c r="B16" s="1"/>
      <c r="C16" s="1"/>
      <c r="D16" s="1">
        <v>1</v>
      </c>
      <c r="E16" s="1" t="s">
        <v>5</v>
      </c>
      <c r="F16" s="1"/>
      <c r="G16" s="1"/>
      <c r="H16" s="1"/>
      <c r="I16" s="1"/>
      <c r="J16" s="1"/>
      <c r="K16" s="1"/>
      <c r="L16" s="12"/>
      <c r="M16" s="16">
        <f>M40</f>
        <v>3.5000000000000003E-2</v>
      </c>
      <c r="N16" s="25"/>
    </row>
    <row r="17" spans="1:16">
      <c r="A17" s="1"/>
      <c r="B17" s="1"/>
      <c r="C17" s="1"/>
      <c r="D17" s="1">
        <v>2</v>
      </c>
      <c r="E17" s="1" t="s">
        <v>6</v>
      </c>
      <c r="F17" s="1"/>
      <c r="G17" s="1"/>
      <c r="H17" s="1"/>
      <c r="I17" s="1"/>
      <c r="J17" s="1"/>
      <c r="K17" s="1"/>
      <c r="L17" s="9"/>
      <c r="M17" s="21">
        <f>M41</f>
        <v>30</v>
      </c>
      <c r="N17" s="25"/>
    </row>
    <row r="18" spans="1:16">
      <c r="A18" s="1"/>
      <c r="B18" s="1"/>
      <c r="C18" s="1"/>
      <c r="D18" s="1">
        <v>3</v>
      </c>
      <c r="E18" s="1" t="s">
        <v>30</v>
      </c>
      <c r="F18" s="1"/>
      <c r="G18" s="1"/>
      <c r="H18" s="1"/>
      <c r="I18" s="1"/>
      <c r="J18" s="15">
        <f>M42</f>
        <v>0.1</v>
      </c>
      <c r="K18" s="1" t="s">
        <v>37</v>
      </c>
      <c r="L18" s="26"/>
      <c r="M18" s="13">
        <f>-PMT(M16/12,M17*12,M14-(M14*J18),0,0)</f>
        <v>1313.4557118408115</v>
      </c>
      <c r="N18" s="28"/>
      <c r="P18" s="27"/>
    </row>
    <row r="19" spans="1:16">
      <c r="A19" s="1"/>
      <c r="B19" s="1"/>
      <c r="C19" s="1"/>
      <c r="D19" s="1">
        <v>4</v>
      </c>
      <c r="E19" s="1" t="s">
        <v>7</v>
      </c>
      <c r="F19" s="1"/>
      <c r="G19" s="1"/>
      <c r="H19" s="1"/>
      <c r="I19" s="1"/>
      <c r="J19" s="1"/>
      <c r="K19" s="1"/>
      <c r="L19" s="9"/>
      <c r="M19" s="1"/>
    </row>
    <row r="20" spans="1:16">
      <c r="A20" s="1"/>
      <c r="B20" s="1"/>
      <c r="C20" s="1"/>
      <c r="D20" s="1"/>
      <c r="E20" s="1"/>
      <c r="F20" s="1" t="s">
        <v>8</v>
      </c>
      <c r="G20" s="1"/>
      <c r="H20" s="16">
        <f>M43</f>
        <v>2.5000000000000001E-2</v>
      </c>
      <c r="I20" s="1" t="s">
        <v>9</v>
      </c>
      <c r="J20" s="1"/>
      <c r="K20" s="1"/>
      <c r="L20" s="10"/>
      <c r="M20" s="13">
        <f>(M14*H20)/12</f>
        <v>677.08333333333337</v>
      </c>
      <c r="N20" s="25"/>
    </row>
    <row r="21" spans="1:16">
      <c r="A21" s="1"/>
      <c r="B21" s="1"/>
      <c r="C21" s="1"/>
      <c r="D21" s="1"/>
      <c r="E21" s="1"/>
      <c r="F21" s="1" t="s">
        <v>10</v>
      </c>
      <c r="G21" s="1"/>
      <c r="H21" s="16">
        <f>M44</f>
        <v>8.0000000000000002E-3</v>
      </c>
      <c r="I21" s="1" t="s">
        <v>11</v>
      </c>
      <c r="J21" s="1"/>
      <c r="K21" s="1"/>
      <c r="L21" s="10"/>
      <c r="M21" s="13">
        <f>(M14*H21)/12</f>
        <v>216.66666666666666</v>
      </c>
      <c r="N21" s="25"/>
    </row>
    <row r="22" spans="1:16">
      <c r="A22" s="1"/>
      <c r="B22" s="1"/>
      <c r="C22" s="1"/>
      <c r="D22" s="1"/>
      <c r="E22" s="1"/>
      <c r="F22" s="1" t="s">
        <v>12</v>
      </c>
      <c r="G22" s="1"/>
      <c r="H22" s="13">
        <f>M45</f>
        <v>500</v>
      </c>
      <c r="I22" s="1" t="s">
        <v>11</v>
      </c>
      <c r="J22" s="1"/>
      <c r="K22" s="1"/>
      <c r="L22" s="10"/>
      <c r="M22" s="17">
        <f>H22/12</f>
        <v>41.666666666666664</v>
      </c>
      <c r="N22" s="25"/>
    </row>
    <row r="23" spans="1:16">
      <c r="A23" s="1"/>
      <c r="B23" s="1"/>
      <c r="C23" s="1"/>
      <c r="D23" s="1"/>
      <c r="E23" s="1"/>
      <c r="F23" s="1" t="s">
        <v>13</v>
      </c>
      <c r="G23" s="1"/>
      <c r="H23" s="13">
        <f>M46</f>
        <v>5000</v>
      </c>
      <c r="I23" s="1" t="s">
        <v>11</v>
      </c>
      <c r="J23" s="1"/>
      <c r="K23" s="1"/>
      <c r="L23" s="10"/>
      <c r="M23" s="17">
        <f>H23/12</f>
        <v>416.66666666666669</v>
      </c>
      <c r="N23" s="25"/>
    </row>
    <row r="24" spans="1:16">
      <c r="A24" s="1"/>
      <c r="B24" s="1"/>
      <c r="C24" s="1"/>
      <c r="D24" s="1"/>
      <c r="E24" s="1"/>
      <c r="F24" s="1" t="s">
        <v>14</v>
      </c>
      <c r="G24" s="1"/>
      <c r="H24" s="13">
        <f>M47</f>
        <v>800</v>
      </c>
      <c r="I24" s="1" t="s">
        <v>11</v>
      </c>
      <c r="J24" s="1"/>
      <c r="K24" s="1"/>
      <c r="L24" s="10"/>
      <c r="M24" s="24">
        <f>H24/12</f>
        <v>66.666666666666671</v>
      </c>
      <c r="N24" s="25"/>
    </row>
    <row r="25" spans="1:16">
      <c r="A25" s="1"/>
      <c r="B25" s="1"/>
      <c r="C25" s="1"/>
      <c r="D25" s="1"/>
      <c r="E25" s="1"/>
      <c r="F25" s="1"/>
      <c r="G25" s="1"/>
      <c r="H25" s="1"/>
      <c r="I25" s="1"/>
      <c r="J25" s="1" t="s">
        <v>39</v>
      </c>
      <c r="K25" s="1"/>
      <c r="L25" s="10"/>
      <c r="M25" s="13">
        <f>SUM(M20:M24)</f>
        <v>1418.75</v>
      </c>
    </row>
    <row r="26" spans="1: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9"/>
      <c r="M26" s="4"/>
    </row>
    <row r="27" spans="1:16">
      <c r="A27" s="1"/>
      <c r="B27" s="1">
        <v>4</v>
      </c>
      <c r="C27" s="1" t="s">
        <v>15</v>
      </c>
      <c r="F27" s="1"/>
      <c r="G27" s="1"/>
      <c r="H27" s="1"/>
      <c r="I27" s="1"/>
      <c r="J27" s="1"/>
      <c r="K27" s="1"/>
      <c r="L27" s="4"/>
      <c r="M27" s="13">
        <f>M18+M25</f>
        <v>2732.2057118408115</v>
      </c>
      <c r="N27" s="25"/>
    </row>
    <row r="28" spans="1:16">
      <c r="A28" s="1"/>
      <c r="B28" s="1"/>
      <c r="C28" s="1"/>
      <c r="F28" s="1"/>
      <c r="G28" s="1"/>
      <c r="H28" s="1"/>
      <c r="I28" s="1"/>
      <c r="J28" s="1"/>
      <c r="K28" s="1"/>
      <c r="L28" s="1"/>
      <c r="M28" s="1"/>
    </row>
    <row r="29" spans="1:16">
      <c r="A29" s="1"/>
      <c r="B29" s="1">
        <v>5</v>
      </c>
      <c r="C29" s="1" t="s">
        <v>22</v>
      </c>
      <c r="F29" s="1"/>
      <c r="G29" s="1"/>
      <c r="H29" s="1"/>
      <c r="I29" s="1"/>
      <c r="J29" s="3"/>
      <c r="K29" s="14">
        <f>M48</f>
        <v>0.28000000000000003</v>
      </c>
      <c r="L29" s="6"/>
      <c r="M29" s="17">
        <f>M27/K29</f>
        <v>9757.8775422886119</v>
      </c>
      <c r="N29" s="25"/>
    </row>
    <row r="30" spans="1:16">
      <c r="A30" s="1"/>
      <c r="B30" s="1"/>
      <c r="C30" s="1"/>
      <c r="F30" s="1"/>
      <c r="G30" s="1"/>
      <c r="H30" s="1"/>
      <c r="I30" s="1"/>
      <c r="J30" s="1"/>
      <c r="K30" s="1"/>
      <c r="L30" s="1"/>
      <c r="M30" s="1"/>
    </row>
    <row r="31" spans="1:16">
      <c r="A31" s="1"/>
      <c r="B31" s="1">
        <v>6</v>
      </c>
      <c r="C31" s="1" t="s">
        <v>16</v>
      </c>
      <c r="F31" s="1"/>
      <c r="G31" s="1"/>
      <c r="H31" s="1"/>
      <c r="I31" s="1"/>
      <c r="J31" s="1"/>
      <c r="K31" s="1"/>
      <c r="L31" s="4"/>
      <c r="M31" s="17">
        <f>M29*12</f>
        <v>117094.53050746335</v>
      </c>
      <c r="N31" s="25"/>
    </row>
    <row r="32" spans="1:16">
      <c r="A32" s="1"/>
      <c r="B32" s="1"/>
      <c r="C32" s="1"/>
      <c r="F32" s="1"/>
      <c r="G32" s="1"/>
      <c r="H32" s="1"/>
      <c r="I32" s="1"/>
      <c r="J32" s="1"/>
      <c r="K32" s="1"/>
      <c r="L32" s="1"/>
      <c r="M32" s="6"/>
    </row>
    <row r="33" spans="1:13">
      <c r="A33" s="1"/>
      <c r="B33" s="1">
        <v>7</v>
      </c>
      <c r="C33" s="1" t="s">
        <v>17</v>
      </c>
      <c r="F33" s="1"/>
      <c r="G33" s="1"/>
      <c r="H33" s="1"/>
      <c r="I33" s="1"/>
      <c r="J33" s="1"/>
      <c r="K33" s="1"/>
      <c r="L33" s="4"/>
      <c r="M33" s="13"/>
    </row>
    <row r="36" spans="1:13">
      <c r="C36" t="s">
        <v>23</v>
      </c>
    </row>
    <row r="37" spans="1:13">
      <c r="D37" t="s">
        <v>24</v>
      </c>
      <c r="M37" s="13">
        <v>1250</v>
      </c>
    </row>
    <row r="38" spans="1:13" s="1" customFormat="1">
      <c r="D38" s="1" t="s">
        <v>26</v>
      </c>
      <c r="M38" s="22">
        <v>65</v>
      </c>
    </row>
    <row r="39" spans="1:13">
      <c r="D39" t="s">
        <v>25</v>
      </c>
      <c r="M39" s="14">
        <v>0.25</v>
      </c>
    </row>
    <row r="40" spans="1:13">
      <c r="D40" t="s">
        <v>27</v>
      </c>
      <c r="M40" s="16">
        <v>3.5000000000000003E-2</v>
      </c>
    </row>
    <row r="41" spans="1:13">
      <c r="D41" t="s">
        <v>28</v>
      </c>
      <c r="M41" s="22">
        <v>30</v>
      </c>
    </row>
    <row r="42" spans="1:13">
      <c r="D42" t="s">
        <v>29</v>
      </c>
      <c r="M42" s="14">
        <v>0.1</v>
      </c>
    </row>
    <row r="43" spans="1:13">
      <c r="D43" t="s">
        <v>32</v>
      </c>
      <c r="M43" s="23">
        <v>2.5000000000000001E-2</v>
      </c>
    </row>
    <row r="44" spans="1:13">
      <c r="D44" t="s">
        <v>31</v>
      </c>
      <c r="M44" s="16">
        <v>8.0000000000000002E-3</v>
      </c>
    </row>
    <row r="45" spans="1:13" s="1" customFormat="1">
      <c r="D45" s="1" t="s">
        <v>34</v>
      </c>
      <c r="M45" s="13">
        <v>500</v>
      </c>
    </row>
    <row r="46" spans="1:13">
      <c r="D46" t="s">
        <v>33</v>
      </c>
      <c r="M46" s="13">
        <v>5000</v>
      </c>
    </row>
    <row r="47" spans="1:13">
      <c r="D47" t="s">
        <v>35</v>
      </c>
      <c r="M47" s="13">
        <v>800</v>
      </c>
    </row>
    <row r="48" spans="1:13">
      <c r="D48" t="s">
        <v>36</v>
      </c>
      <c r="M48" s="14">
        <v>0.28000000000000003</v>
      </c>
    </row>
  </sheetData>
  <mergeCells count="2">
    <mergeCell ref="B1:M1"/>
    <mergeCell ref="B3:M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Landon Parker</cp:lastModifiedBy>
  <cp:lastPrinted>2017-01-28T19:34:52Z</cp:lastPrinted>
  <dcterms:created xsi:type="dcterms:W3CDTF">2015-02-01T22:46:47Z</dcterms:created>
  <dcterms:modified xsi:type="dcterms:W3CDTF">2017-02-23T19:58:53Z</dcterms:modified>
</cp:coreProperties>
</file>