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26060" windowHeight="12540" activeTab="0"/>
  </bookViews>
  <sheets>
    <sheet name="PRELIMINARY LAND VALUATION" sheetId="1" r:id="rId1"/>
  </sheets>
  <definedNames>
    <definedName name="_xlnm.Print_Area" localSheetId="0">'PRELIMINARY LAND VALUATION'!$A$3:$O$61</definedName>
  </definedNames>
  <calcPr fullCalcOnLoad="1"/>
</workbook>
</file>

<file path=xl/sharedStrings.xml><?xml version="1.0" encoding="utf-8"?>
<sst xmlns="http://schemas.openxmlformats.org/spreadsheetml/2006/main" count="98" uniqueCount="74">
  <si>
    <t>Acres</t>
  </si>
  <si>
    <t>PROFIT</t>
  </si>
  <si>
    <t xml:space="preserve">ESTIMATED COST </t>
  </si>
  <si>
    <t>Per Lot Estimate</t>
  </si>
  <si>
    <t>Land Acquisition</t>
  </si>
  <si>
    <t>Landscaping and Irrigation</t>
  </si>
  <si>
    <t>Appraisal</t>
  </si>
  <si>
    <t>Environmental Reports</t>
  </si>
  <si>
    <t>Legal\Title\Closing</t>
  </si>
  <si>
    <t>Water Facilities</t>
  </si>
  <si>
    <t>Drainage Facilities</t>
  </si>
  <si>
    <t>Sanitary Sewer Facilities</t>
  </si>
  <si>
    <t>Paving</t>
  </si>
  <si>
    <t>Natural Gas Mains</t>
  </si>
  <si>
    <t>Electrical Facilities</t>
  </si>
  <si>
    <t>Streetlights, Signs and Traffic Control</t>
  </si>
  <si>
    <t>Entry Features and Screening Walls</t>
  </si>
  <si>
    <t>SWPPP, Erosion Control, Const. Entrance</t>
  </si>
  <si>
    <t>Geotechnical Reports and Materials Testing</t>
  </si>
  <si>
    <t>Engineering and Construction Staking</t>
  </si>
  <si>
    <t>Inspection fees, Permits and Bonds</t>
  </si>
  <si>
    <t>Property Taxes</t>
  </si>
  <si>
    <t>Surveying and Planning</t>
  </si>
  <si>
    <t>Contingencies</t>
  </si>
  <si>
    <t>Developer Fee</t>
  </si>
  <si>
    <t xml:space="preserve">Cost Sharing and Pro Ratas </t>
  </si>
  <si>
    <t>PRELIMINARY BUDGET</t>
  </si>
  <si>
    <t>CASH ON CASH RETURN</t>
  </si>
  <si>
    <t>Per Acre Estimate</t>
  </si>
  <si>
    <t xml:space="preserve">SALES REVENUE @ </t>
  </si>
  <si>
    <t>Front Foot</t>
  </si>
  <si>
    <t>Depth</t>
  </si>
  <si>
    <t>Zoning</t>
  </si>
  <si>
    <t>Improvements (Amenities and Parks)</t>
  </si>
  <si>
    <t>Loan Fees and Construction Interest</t>
  </si>
  <si>
    <t>LOT YIELD CALCULATION</t>
  </si>
  <si>
    <t>Gross Area</t>
  </si>
  <si>
    <t>LOT YIELD ASSUMPTIONS</t>
  </si>
  <si>
    <t>Reduction %</t>
  </si>
  <si>
    <t>Openspace/Easement</t>
  </si>
  <si>
    <t>Detention/Retention</t>
  </si>
  <si>
    <t>Streets/Amenities</t>
  </si>
  <si>
    <t>Notes</t>
  </si>
  <si>
    <t>Topography/Parcel Shape</t>
  </si>
  <si>
    <t>SITE ANALYSIS NOTES</t>
  </si>
  <si>
    <t>Development Costs</t>
  </si>
  <si>
    <t>PRELIMINARY LAND VALUATION:</t>
  </si>
  <si>
    <t>UOM</t>
  </si>
  <si>
    <t>Each</t>
  </si>
  <si>
    <t>Lot</t>
  </si>
  <si>
    <t>LF of street</t>
  </si>
  <si>
    <t xml:space="preserve">Excavation and Lot Grading </t>
  </si>
  <si>
    <t>Benchmark</t>
  </si>
  <si>
    <t>Acre</t>
  </si>
  <si>
    <t>assumes no amenity centers, i.e., clubhouses or pools are in this parcel</t>
  </si>
  <si>
    <t>HAYS CO</t>
  </si>
  <si>
    <t>NONE</t>
  </si>
  <si>
    <t>15% open space requirement, 2 pipeline easements</t>
  </si>
  <si>
    <t>Majority of the lots on the market are 1-3 acres, ranging in price from $45,000 for 1 acre to $100,000 for 3 acres</t>
  </si>
  <si>
    <t>All are LCRA WCID utility district served, with septic systems</t>
  </si>
  <si>
    <t>Average lot size was determined using a 3:1 lot depth to lot frontage ratio</t>
  </si>
  <si>
    <t>Sale price for lots was based on assumed pricing in 2014</t>
  </si>
  <si>
    <t>Assumes all concrete streets, storm drainage facilities, above average amenities</t>
  </si>
  <si>
    <t>Buildable Area</t>
  </si>
  <si>
    <t>Lot Yield</t>
  </si>
  <si>
    <t>Lot Benching/Retaining Walls</t>
  </si>
  <si>
    <t>Assumes no retaining walls are necessary</t>
  </si>
  <si>
    <t>Total reduction in gross area</t>
  </si>
  <si>
    <t>Density (lots per acre)</t>
  </si>
  <si>
    <t>Acres/lot, avg</t>
  </si>
  <si>
    <t>Interior street length (total front footage of lots)</t>
  </si>
  <si>
    <t>ESTIMATED TOTAL COST</t>
  </si>
  <si>
    <t>EQUITY @ 65% LTC</t>
  </si>
  <si>
    <t>PRELIMINARY FEASIBILITY MODEL by Landon Parker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</si>
</sst>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00"/>
    <numFmt numFmtId="173" formatCode="#,##0.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&quot;$&quot;#,##0"/>
    <numFmt numFmtId="179" formatCode="&quot;$&quot;#,##0.00"/>
    <numFmt numFmtId="180" formatCode="&quot;$&quot;#,##0.0"/>
    <numFmt numFmtId="181" formatCode="&quot;$&quot;#,##0.000"/>
  </numFmts>
  <fonts count="41">
    <font>
      <sz val="10"/>
      <name val="Arial"/>
      <family val="0"/>
    </font>
    <font>
      <b/>
      <sz val="8"/>
      <color indexed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/>
    </xf>
    <xf numFmtId="0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NumberFormat="1" applyFon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 horizontal="center" vertical="center"/>
    </xf>
    <xf numFmtId="172" fontId="2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left"/>
    </xf>
    <xf numFmtId="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" fontId="2" fillId="0" borderId="0" xfId="0" applyNumberFormat="1" applyFont="1" applyFill="1" applyAlignment="1">
      <alignment horizontal="center" vertical="center"/>
    </xf>
    <xf numFmtId="4" fontId="4" fillId="0" borderId="0" xfId="0" applyNumberFormat="1" applyFont="1" applyAlignment="1">
      <alignment horizontal="center"/>
    </xf>
    <xf numFmtId="172" fontId="4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1" fontId="4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3" fontId="4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9" fontId="2" fillId="0" borderId="0" xfId="0" applyNumberFormat="1" applyFont="1" applyAlignment="1">
      <alignment horizontal="center" vertical="center"/>
    </xf>
    <xf numFmtId="9" fontId="4" fillId="0" borderId="0" xfId="57" applyFont="1" applyAlignment="1">
      <alignment horizontal="center" vertical="center"/>
    </xf>
    <xf numFmtId="3" fontId="5" fillId="0" borderId="0" xfId="0" applyNumberFormat="1" applyFont="1" applyAlignment="1">
      <alignment horizontal="left" vertical="center"/>
    </xf>
    <xf numFmtId="0" fontId="4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0" fillId="0" borderId="0" xfId="0" applyNumberFormat="1" applyFont="1" applyAlignment="1">
      <alignment/>
    </xf>
    <xf numFmtId="9" fontId="4" fillId="0" borderId="0" xfId="57" applyFont="1" applyAlignment="1">
      <alignment/>
    </xf>
    <xf numFmtId="9" fontId="4" fillId="0" borderId="0" xfId="57" applyFont="1" applyAlignment="1">
      <alignment horizontal="center"/>
    </xf>
    <xf numFmtId="9" fontId="4" fillId="0" borderId="11" xfId="57" applyFont="1" applyBorder="1" applyAlignment="1">
      <alignment horizontal="center"/>
    </xf>
    <xf numFmtId="49" fontId="4" fillId="0" borderId="10" xfId="0" applyNumberFormat="1" applyFont="1" applyBorder="1" applyAlignment="1">
      <alignment horizontal="left"/>
    </xf>
    <xf numFmtId="0" fontId="2" fillId="0" borderId="0" xfId="0" applyFont="1" applyAlignment="1">
      <alignment/>
    </xf>
    <xf numFmtId="0" fontId="1" fillId="0" borderId="0" xfId="0" applyNumberFormat="1" applyFont="1" applyAlignment="1">
      <alignment/>
    </xf>
    <xf numFmtId="0" fontId="2" fillId="33" borderId="0" xfId="0" applyFont="1" applyFill="1" applyAlignment="1" quotePrefix="1">
      <alignment horizontal="center"/>
    </xf>
    <xf numFmtId="0" fontId="2" fillId="33" borderId="0" xfId="0" applyFont="1" applyFill="1" applyAlignment="1">
      <alignment horizontal="center"/>
    </xf>
    <xf numFmtId="3" fontId="2" fillId="34" borderId="0" xfId="0" applyNumberFormat="1" applyFont="1" applyFill="1" applyAlignment="1">
      <alignment horizontal="center" vertical="center"/>
    </xf>
    <xf numFmtId="9" fontId="4" fillId="9" borderId="0" xfId="0" applyNumberFormat="1" applyFont="1" applyFill="1" applyAlignment="1">
      <alignment horizontal="center" vertical="center"/>
    </xf>
    <xf numFmtId="10" fontId="2" fillId="9" borderId="0" xfId="0" applyNumberFormat="1" applyFont="1" applyFill="1" applyAlignment="1">
      <alignment horizontal="center" vertical="center"/>
    </xf>
    <xf numFmtId="178" fontId="4" fillId="0" borderId="0" xfId="44" applyNumberFormat="1" applyFont="1" applyAlignment="1">
      <alignment/>
    </xf>
    <xf numFmtId="178" fontId="4" fillId="9" borderId="0" xfId="0" applyNumberFormat="1" applyFont="1" applyFill="1" applyAlignment="1">
      <alignment horizontal="center"/>
    </xf>
    <xf numFmtId="178" fontId="4" fillId="35" borderId="0" xfId="0" applyNumberFormat="1" applyFont="1" applyFill="1" applyAlignment="1">
      <alignment horizontal="center"/>
    </xf>
    <xf numFmtId="178" fontId="4" fillId="0" borderId="12" xfId="0" applyNumberFormat="1" applyFont="1" applyBorder="1" applyAlignment="1">
      <alignment horizontal="center"/>
    </xf>
    <xf numFmtId="178" fontId="4" fillId="9" borderId="0" xfId="0" applyNumberFormat="1" applyFont="1" applyFill="1" applyAlignment="1">
      <alignment horizontal="center" vertical="center"/>
    </xf>
    <xf numFmtId="178" fontId="2" fillId="0" borderId="0" xfId="0" applyNumberFormat="1" applyFont="1" applyAlignment="1">
      <alignment horizontal="center" vertical="center"/>
    </xf>
    <xf numFmtId="49" fontId="4" fillId="19" borderId="0" xfId="0" applyNumberFormat="1" applyFont="1" applyFill="1" applyAlignment="1">
      <alignment/>
    </xf>
    <xf numFmtId="49" fontId="4" fillId="19" borderId="0" xfId="0" applyNumberFormat="1" applyFont="1" applyFill="1" applyAlignment="1">
      <alignment horizontal="center"/>
    </xf>
    <xf numFmtId="178" fontId="4" fillId="19" borderId="0" xfId="44" applyNumberFormat="1" applyFont="1" applyFill="1" applyAlignment="1">
      <alignment/>
    </xf>
    <xf numFmtId="3" fontId="2" fillId="19" borderId="0" xfId="0" applyNumberFormat="1" applyFont="1" applyFill="1" applyAlignment="1">
      <alignment horizontal="center" vertical="center"/>
    </xf>
    <xf numFmtId="178" fontId="4" fillId="19" borderId="0" xfId="0" applyNumberFormat="1" applyFont="1" applyFill="1" applyAlignment="1">
      <alignment horizontal="center"/>
    </xf>
    <xf numFmtId="0" fontId="6" fillId="0" borderId="0" xfId="0" applyNumberFormat="1" applyFont="1" applyAlignment="1">
      <alignment/>
    </xf>
    <xf numFmtId="179" fontId="4" fillId="35" borderId="0" xfId="0" applyNumberFormat="1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200025</xdr:colOff>
      <xdr:row>42</xdr:row>
      <xdr:rowOff>123825</xdr:rowOff>
    </xdr:from>
    <xdr:ext cx="15240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9591675" y="7029450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1095375</xdr:colOff>
      <xdr:row>2</xdr:row>
      <xdr:rowOff>47625</xdr:rowOff>
    </xdr:from>
    <xdr:ext cx="4419600" cy="600075"/>
    <xdr:sp>
      <xdr:nvSpPr>
        <xdr:cNvPr id="2" name="TextBox 2"/>
        <xdr:cNvSpPr txBox="1">
          <a:spLocks noChangeArrowheads="1"/>
        </xdr:cNvSpPr>
      </xdr:nvSpPr>
      <xdr:spPr>
        <a:xfrm>
          <a:off x="7258050" y="409575"/>
          <a:ext cx="4419600" cy="60007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 If property is not zoned determine the lot dimensions that are appropriate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to the market. Here, 150' x 450' represents the typical ranchette size in this market.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See SITE ANALYSIS NOTES below.</a:t>
          </a:r>
        </a:p>
      </xdr:txBody>
    </xdr:sp>
    <xdr:clientData/>
  </xdr:oneCellAnchor>
  <xdr:oneCellAnchor>
    <xdr:from>
      <xdr:col>9</xdr:col>
      <xdr:colOff>19050</xdr:colOff>
      <xdr:row>44</xdr:row>
      <xdr:rowOff>95250</xdr:rowOff>
    </xdr:from>
    <xdr:ext cx="4714875" cy="428625"/>
    <xdr:sp>
      <xdr:nvSpPr>
        <xdr:cNvPr id="3" name="TextBox 3"/>
        <xdr:cNvSpPr txBox="1">
          <a:spLocks noChangeArrowheads="1"/>
        </xdr:cNvSpPr>
      </xdr:nvSpPr>
      <xdr:spPr>
        <a:xfrm>
          <a:off x="8820150" y="7324725"/>
          <a:ext cx="4714875" cy="428625"/>
        </a:xfrm>
        <a:prstGeom prst="rect">
          <a:avLst/>
        </a:prstGeom>
        <a:solidFill>
          <a:srgbClr val="92D050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  Calculate the lot yield by making assumptions as to (a)the  net buildable area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remaining after  required deductions and, (b)the  average lot size (desired lot dimensions).</a:t>
          </a:r>
        </a:p>
      </xdr:txBody>
    </xdr:sp>
    <xdr:clientData/>
  </xdr:oneCellAnchor>
  <xdr:oneCellAnchor>
    <xdr:from>
      <xdr:col>9</xdr:col>
      <xdr:colOff>171450</xdr:colOff>
      <xdr:row>12</xdr:row>
      <xdr:rowOff>85725</xdr:rowOff>
    </xdr:from>
    <xdr:ext cx="2962275" cy="933450"/>
    <xdr:sp>
      <xdr:nvSpPr>
        <xdr:cNvPr id="4" name="TextBox 4"/>
        <xdr:cNvSpPr txBox="1">
          <a:spLocks noChangeArrowheads="1"/>
        </xdr:cNvSpPr>
      </xdr:nvSpPr>
      <xdr:spPr>
        <a:xfrm>
          <a:off x="8972550" y="2114550"/>
          <a:ext cx="2962275" cy="933450"/>
        </a:xfrm>
        <a:prstGeom prst="rect">
          <a:avLst/>
        </a:prstGeom>
        <a:solidFill>
          <a:srgbClr val="C6D9F1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3. Calculate the PRELIMINARY BUDGET using  interior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street length and estimated benchmarks. Note that the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land costs are left blank until lending, profit and return,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and sales revenue parameters are entered.
</a:t>
          </a:r>
        </a:p>
      </xdr:txBody>
    </xdr:sp>
    <xdr:clientData/>
  </xdr:oneCellAnchor>
  <xdr:oneCellAnchor>
    <xdr:from>
      <xdr:col>9</xdr:col>
      <xdr:colOff>38100</xdr:colOff>
      <xdr:row>33</xdr:row>
      <xdr:rowOff>0</xdr:rowOff>
    </xdr:from>
    <xdr:ext cx="3381375" cy="771525"/>
    <xdr:sp>
      <xdr:nvSpPr>
        <xdr:cNvPr id="5" name="TextBox 5"/>
        <xdr:cNvSpPr txBox="1">
          <a:spLocks noChangeArrowheads="1"/>
        </xdr:cNvSpPr>
      </xdr:nvSpPr>
      <xdr:spPr>
        <a:xfrm>
          <a:off x="8839200" y="5429250"/>
          <a:ext cx="3381375" cy="771525"/>
        </a:xfrm>
        <a:prstGeom prst="rect">
          <a:avLst/>
        </a:prstGeom>
        <a:solidFill>
          <a:srgbClr val="E6B9B8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4. Using the expected sale price per lot, the Loan to Cost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ratio of 65% and the minimum cash-on-cash return expected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by the investors of 50%, adjust the maximum per acre land cost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until the 50% return is obtained.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6"/>
  <sheetViews>
    <sheetView tabSelected="1" workbookViewId="0" topLeftCell="A1">
      <selection activeCell="G45" sqref="G45"/>
    </sheetView>
  </sheetViews>
  <sheetFormatPr defaultColWidth="8.8515625" defaultRowHeight="12.75"/>
  <cols>
    <col min="1" max="2" width="3.00390625" style="4" customWidth="1"/>
    <col min="3" max="3" width="5.8515625" style="4" customWidth="1"/>
    <col min="4" max="4" width="35.00390625" style="4" customWidth="1"/>
    <col min="5" max="5" width="13.140625" style="4" customWidth="1"/>
    <col min="6" max="6" width="16.421875" style="4" customWidth="1"/>
    <col min="7" max="7" width="16.00390625" style="4" bestFit="1" customWidth="1"/>
    <col min="8" max="8" width="17.421875" style="4" bestFit="1" customWidth="1"/>
    <col min="9" max="9" width="22.140625" style="5" bestFit="1" customWidth="1"/>
  </cols>
  <sheetData>
    <row r="1" ht="15.75">
      <c r="D1" s="60" t="s">
        <v>73</v>
      </c>
    </row>
    <row r="3" spans="2:14" ht="12.75">
      <c r="B3" s="11"/>
      <c r="C3" s="11"/>
      <c r="E3" s="11"/>
      <c r="F3" s="11" t="s">
        <v>46</v>
      </c>
      <c r="G3" s="12"/>
      <c r="H3" s="11" t="s">
        <v>55</v>
      </c>
      <c r="I3" s="13"/>
      <c r="J3" s="12"/>
      <c r="K3" s="8"/>
      <c r="L3" s="8"/>
      <c r="M3" s="8"/>
      <c r="N3" s="8"/>
    </row>
    <row r="4" spans="2:14" ht="12.75">
      <c r="B4" s="11"/>
      <c r="C4" s="11"/>
      <c r="D4" s="11"/>
      <c r="E4" s="11"/>
      <c r="F4" s="11"/>
      <c r="G4" s="12"/>
      <c r="H4" s="12"/>
      <c r="I4" s="12"/>
      <c r="J4" s="12"/>
      <c r="K4" s="8"/>
      <c r="L4" s="8"/>
      <c r="M4" s="8"/>
      <c r="N4" s="8"/>
    </row>
    <row r="5" spans="2:14" ht="12.75">
      <c r="B5" s="11"/>
      <c r="C5" s="11"/>
      <c r="D5" s="11" t="s">
        <v>32</v>
      </c>
      <c r="E5" s="11"/>
      <c r="F5" s="19" t="s">
        <v>56</v>
      </c>
      <c r="G5" s="12"/>
      <c r="H5" s="12"/>
      <c r="I5" s="12"/>
      <c r="J5" s="12"/>
      <c r="K5" s="8"/>
      <c r="L5" s="8"/>
      <c r="M5" s="8"/>
      <c r="N5" s="8"/>
    </row>
    <row r="6" spans="2:14" ht="12.75">
      <c r="B6" s="11"/>
      <c r="C6" s="11"/>
      <c r="D6" s="11" t="s">
        <v>70</v>
      </c>
      <c r="E6" s="11"/>
      <c r="F6" s="58">
        <f>(I44*G8)</f>
        <v>31297.86</v>
      </c>
      <c r="G6" s="12"/>
      <c r="H6" s="12"/>
      <c r="I6" s="12"/>
      <c r="J6" s="12"/>
      <c r="K6" s="8"/>
      <c r="L6" s="8"/>
      <c r="M6" s="8"/>
      <c r="N6" s="8"/>
    </row>
    <row r="7" spans="2:14" ht="12.75">
      <c r="B7" s="11"/>
      <c r="C7" s="11"/>
      <c r="D7" s="11" t="s">
        <v>0</v>
      </c>
      <c r="E7" s="11"/>
      <c r="F7" s="14">
        <v>538.875</v>
      </c>
      <c r="G7" s="12"/>
      <c r="H7" s="12"/>
      <c r="I7" s="12"/>
      <c r="J7" s="12"/>
      <c r="K7" s="8"/>
      <c r="L7" s="8"/>
      <c r="M7" s="8"/>
      <c r="N7" s="8"/>
    </row>
    <row r="8" spans="1:14" s="3" customFormat="1" ht="12.75">
      <c r="A8" s="2"/>
      <c r="B8" s="15"/>
      <c r="C8" s="16"/>
      <c r="D8" s="17" t="s">
        <v>64</v>
      </c>
      <c r="E8" s="17"/>
      <c r="F8" s="18">
        <f>I44</f>
        <v>208.6524</v>
      </c>
      <c r="G8" s="44">
        <v>150</v>
      </c>
      <c r="H8" s="45">
        <v>450</v>
      </c>
      <c r="I8" s="20">
        <f>(H44/43560)/I44</f>
        <v>1.549586776859504</v>
      </c>
      <c r="J8" s="19"/>
      <c r="K8" s="8"/>
      <c r="L8" s="10"/>
      <c r="M8" s="10"/>
      <c r="N8" s="10"/>
    </row>
    <row r="9" spans="1:14" s="3" customFormat="1" ht="12.75">
      <c r="A9" s="2"/>
      <c r="B9" s="15"/>
      <c r="C9" s="21"/>
      <c r="D9" s="17" t="s">
        <v>68</v>
      </c>
      <c r="E9" s="17"/>
      <c r="F9" s="22">
        <f>(I44/F7)</f>
        <v>0.3872</v>
      </c>
      <c r="G9" s="23" t="s">
        <v>30</v>
      </c>
      <c r="H9" s="23" t="s">
        <v>31</v>
      </c>
      <c r="I9" s="23" t="s">
        <v>69</v>
      </c>
      <c r="J9" s="19"/>
      <c r="K9" s="8"/>
      <c r="L9" s="10"/>
      <c r="M9" s="10"/>
      <c r="N9" s="10"/>
    </row>
    <row r="10" spans="1:14" s="3" customFormat="1" ht="13.5" thickBot="1">
      <c r="A10" s="2"/>
      <c r="B10" s="15"/>
      <c r="C10" s="21"/>
      <c r="D10" s="17"/>
      <c r="E10" s="17"/>
      <c r="F10" s="22"/>
      <c r="G10" s="23"/>
      <c r="H10" s="23"/>
      <c r="I10" s="23"/>
      <c r="J10" s="19"/>
      <c r="K10" s="8"/>
      <c r="L10" s="10"/>
      <c r="M10" s="10"/>
      <c r="N10" s="10"/>
    </row>
    <row r="11" spans="1:14" s="3" customFormat="1" ht="15" thickBot="1" thickTop="1">
      <c r="A11" s="2"/>
      <c r="B11" s="24"/>
      <c r="C11" s="24"/>
      <c r="D11" s="41" t="s">
        <v>45</v>
      </c>
      <c r="E11" s="41"/>
      <c r="F11" s="24" t="s">
        <v>52</v>
      </c>
      <c r="G11" s="24" t="s">
        <v>3</v>
      </c>
      <c r="H11" s="24" t="s">
        <v>28</v>
      </c>
      <c r="I11" s="24" t="s">
        <v>26</v>
      </c>
      <c r="J11" s="19"/>
      <c r="K11" s="8"/>
      <c r="L11" s="10"/>
      <c r="M11" s="10"/>
      <c r="N11" s="10"/>
    </row>
    <row r="12" spans="1:14" s="3" customFormat="1" ht="13.5" thickTop="1">
      <c r="A12" s="2"/>
      <c r="B12" s="15"/>
      <c r="C12" s="15"/>
      <c r="D12" s="17"/>
      <c r="E12" s="15" t="s">
        <v>47</v>
      </c>
      <c r="F12" s="23"/>
      <c r="G12" s="23"/>
      <c r="H12" s="23"/>
      <c r="I12" s="23"/>
      <c r="J12" s="19"/>
      <c r="K12" s="8"/>
      <c r="L12" s="10"/>
      <c r="M12" s="10"/>
      <c r="N12" s="10"/>
    </row>
    <row r="13" spans="1:14" ht="12.75">
      <c r="A13" s="1"/>
      <c r="B13" s="25">
        <v>1</v>
      </c>
      <c r="C13" s="26" t="s">
        <v>4</v>
      </c>
      <c r="D13" s="26"/>
      <c r="E13" s="15" t="s">
        <v>53</v>
      </c>
      <c r="F13" s="27"/>
      <c r="G13" s="51">
        <f>(H13*F7)/I44</f>
        <v>32011.880165289258</v>
      </c>
      <c r="H13" s="50">
        <v>12395</v>
      </c>
      <c r="I13" s="51">
        <f>G13*I44</f>
        <v>6679355.625</v>
      </c>
      <c r="J13" s="12"/>
      <c r="K13" s="8"/>
      <c r="L13" s="8"/>
      <c r="M13" s="8"/>
      <c r="N13" s="8"/>
    </row>
    <row r="14" spans="1:14" ht="12.75">
      <c r="A14" s="1"/>
      <c r="B14" s="25">
        <v>2</v>
      </c>
      <c r="C14" s="26" t="s">
        <v>6</v>
      </c>
      <c r="D14" s="26"/>
      <c r="E14" s="15" t="s">
        <v>48</v>
      </c>
      <c r="F14" s="49">
        <v>5000</v>
      </c>
      <c r="G14" s="51">
        <f>F14/I44</f>
        <v>23.963299727201797</v>
      </c>
      <c r="H14" s="51">
        <f>F14/F7</f>
        <v>9.278589654372535</v>
      </c>
      <c r="I14" s="51">
        <f>F14</f>
        <v>5000</v>
      </c>
      <c r="J14" s="12"/>
      <c r="K14" s="8"/>
      <c r="L14" s="8"/>
      <c r="M14" s="8"/>
      <c r="N14" s="8"/>
    </row>
    <row r="15" spans="1:14" ht="12.75">
      <c r="A15" s="1"/>
      <c r="B15" s="25">
        <v>3</v>
      </c>
      <c r="C15" s="26" t="s">
        <v>7</v>
      </c>
      <c r="D15" s="26"/>
      <c r="E15" s="15" t="s">
        <v>48</v>
      </c>
      <c r="F15" s="49">
        <v>2500</v>
      </c>
      <c r="G15" s="51">
        <f>F15/I44</f>
        <v>11.981649863600898</v>
      </c>
      <c r="H15" s="51">
        <f>F15/F8</f>
        <v>11.981649863600898</v>
      </c>
      <c r="I15" s="51">
        <f>F15</f>
        <v>2500</v>
      </c>
      <c r="J15" s="12"/>
      <c r="K15" s="8"/>
      <c r="L15" s="8"/>
      <c r="M15" s="8"/>
      <c r="N15" s="8"/>
    </row>
    <row r="16" spans="1:14" ht="12.75">
      <c r="A16" s="1"/>
      <c r="B16" s="25">
        <v>4</v>
      </c>
      <c r="C16" s="26" t="s">
        <v>18</v>
      </c>
      <c r="D16" s="26"/>
      <c r="E16" s="15" t="s">
        <v>49</v>
      </c>
      <c r="F16" s="49">
        <v>250</v>
      </c>
      <c r="G16" s="51">
        <f>F16</f>
        <v>250</v>
      </c>
      <c r="H16" s="51">
        <f>F16*F9</f>
        <v>96.8</v>
      </c>
      <c r="I16" s="51">
        <f>F16*I44</f>
        <v>52163.1</v>
      </c>
      <c r="J16" s="12"/>
      <c r="K16" s="8"/>
      <c r="L16" s="8"/>
      <c r="M16" s="8"/>
      <c r="N16" s="8"/>
    </row>
    <row r="17" spans="1:14" ht="12.75">
      <c r="A17" s="1"/>
      <c r="B17" s="25">
        <v>5</v>
      </c>
      <c r="C17" s="26" t="s">
        <v>8</v>
      </c>
      <c r="D17" s="26"/>
      <c r="E17" s="15" t="s">
        <v>49</v>
      </c>
      <c r="F17" s="49">
        <v>200</v>
      </c>
      <c r="G17" s="51">
        <f>F17</f>
        <v>200</v>
      </c>
      <c r="H17" s="51">
        <f>F17*F9</f>
        <v>77.44</v>
      </c>
      <c r="I17" s="51">
        <f>F17*I44</f>
        <v>41730.48</v>
      </c>
      <c r="J17" s="12"/>
      <c r="K17" s="8"/>
      <c r="L17" s="8"/>
      <c r="M17" s="8"/>
      <c r="N17" s="8"/>
    </row>
    <row r="18" spans="1:14" ht="12.75">
      <c r="A18" s="1"/>
      <c r="B18" s="25">
        <v>6</v>
      </c>
      <c r="C18" s="26" t="s">
        <v>34</v>
      </c>
      <c r="D18" s="26"/>
      <c r="E18" s="15" t="s">
        <v>49</v>
      </c>
      <c r="F18" s="49">
        <v>1500</v>
      </c>
      <c r="G18" s="51">
        <f>F18</f>
        <v>1500</v>
      </c>
      <c r="H18" s="51">
        <f>F18*F9</f>
        <v>580.8</v>
      </c>
      <c r="I18" s="51">
        <f>F18*I44</f>
        <v>312978.6</v>
      </c>
      <c r="J18" s="12"/>
      <c r="K18" s="8"/>
      <c r="L18" s="8"/>
      <c r="M18" s="8"/>
      <c r="N18" s="8"/>
    </row>
    <row r="19" spans="1:14" ht="12.75">
      <c r="A19" s="1"/>
      <c r="B19" s="25">
        <v>7</v>
      </c>
      <c r="C19" s="26" t="s">
        <v>51</v>
      </c>
      <c r="D19" s="26"/>
      <c r="E19" s="15" t="s">
        <v>49</v>
      </c>
      <c r="F19" s="49">
        <v>3000</v>
      </c>
      <c r="G19" s="51">
        <f>F19</f>
        <v>3000</v>
      </c>
      <c r="H19" s="51">
        <f>F19*F9</f>
        <v>1161.6</v>
      </c>
      <c r="I19" s="51">
        <f>F19*I44</f>
        <v>625957.2</v>
      </c>
      <c r="J19" s="12"/>
      <c r="K19" s="8"/>
      <c r="L19" s="8"/>
      <c r="M19" s="8"/>
      <c r="N19" s="8"/>
    </row>
    <row r="20" spans="1:14" ht="12.75">
      <c r="A20" s="1"/>
      <c r="B20" s="25">
        <v>8</v>
      </c>
      <c r="C20" s="26" t="s">
        <v>65</v>
      </c>
      <c r="D20" s="26"/>
      <c r="E20" s="15" t="s">
        <v>49</v>
      </c>
      <c r="F20" s="49">
        <v>100</v>
      </c>
      <c r="G20" s="51">
        <f>F20</f>
        <v>100</v>
      </c>
      <c r="H20" s="51">
        <f>F20*F9</f>
        <v>38.72</v>
      </c>
      <c r="I20" s="51">
        <f>F20*I44</f>
        <v>20865.24</v>
      </c>
      <c r="J20" s="12"/>
      <c r="K20" s="8"/>
      <c r="L20" s="8"/>
      <c r="M20" s="8"/>
      <c r="N20" s="8"/>
    </row>
    <row r="21" spans="1:14" ht="12.75">
      <c r="A21" s="1"/>
      <c r="B21" s="25">
        <v>9</v>
      </c>
      <c r="C21" s="55" t="s">
        <v>9</v>
      </c>
      <c r="D21" s="55"/>
      <c r="E21" s="56" t="s">
        <v>50</v>
      </c>
      <c r="F21" s="57">
        <v>35</v>
      </c>
      <c r="G21" s="59">
        <f>F21*G8</f>
        <v>5250</v>
      </c>
      <c r="H21" s="59">
        <f>G21*F9</f>
        <v>2032.8</v>
      </c>
      <c r="I21" s="59">
        <f>F21*F6</f>
        <v>1095425.1</v>
      </c>
      <c r="J21" s="12"/>
      <c r="K21" s="8"/>
      <c r="L21" s="8"/>
      <c r="M21" s="8"/>
      <c r="N21" s="8"/>
    </row>
    <row r="22" spans="1:14" ht="12.75">
      <c r="A22" s="1"/>
      <c r="B22" s="25">
        <v>10</v>
      </c>
      <c r="C22" s="55" t="s">
        <v>10</v>
      </c>
      <c r="D22" s="55"/>
      <c r="E22" s="56" t="s">
        <v>50</v>
      </c>
      <c r="F22" s="57">
        <v>50</v>
      </c>
      <c r="G22" s="59">
        <f>F22*G8</f>
        <v>7500</v>
      </c>
      <c r="H22" s="59">
        <f>G22*F9</f>
        <v>2904</v>
      </c>
      <c r="I22" s="59">
        <f>F22*F6</f>
        <v>1564893</v>
      </c>
      <c r="J22" s="12"/>
      <c r="K22" s="8"/>
      <c r="L22" s="8"/>
      <c r="M22" s="8"/>
      <c r="N22" s="8"/>
    </row>
    <row r="23" spans="1:14" ht="12.75">
      <c r="A23" s="1"/>
      <c r="B23" s="25">
        <v>11</v>
      </c>
      <c r="C23" s="55" t="s">
        <v>11</v>
      </c>
      <c r="D23" s="55"/>
      <c r="E23" s="56" t="s">
        <v>50</v>
      </c>
      <c r="F23" s="57">
        <v>45</v>
      </c>
      <c r="G23" s="59">
        <v>0</v>
      </c>
      <c r="H23" s="59">
        <v>0</v>
      </c>
      <c r="I23" s="59">
        <v>0</v>
      </c>
      <c r="J23" s="12"/>
      <c r="K23" s="8"/>
      <c r="L23" s="8"/>
      <c r="M23" s="8"/>
      <c r="N23" s="8"/>
    </row>
    <row r="24" spans="1:14" ht="12.75">
      <c r="A24" s="1"/>
      <c r="B24" s="25">
        <v>12</v>
      </c>
      <c r="C24" s="55" t="s">
        <v>12</v>
      </c>
      <c r="D24" s="55"/>
      <c r="E24" s="56" t="s">
        <v>50</v>
      </c>
      <c r="F24" s="57">
        <v>110</v>
      </c>
      <c r="G24" s="59">
        <f>F24*G8</f>
        <v>16500</v>
      </c>
      <c r="H24" s="59">
        <f>G24*F9</f>
        <v>6388.8</v>
      </c>
      <c r="I24" s="59">
        <f>F24*F6</f>
        <v>3442764.6</v>
      </c>
      <c r="J24" s="12"/>
      <c r="K24" s="8"/>
      <c r="L24" s="8"/>
      <c r="M24" s="8"/>
      <c r="N24" s="8"/>
    </row>
    <row r="25" spans="1:14" ht="12.75">
      <c r="A25" s="1"/>
      <c r="B25" s="25">
        <v>13</v>
      </c>
      <c r="C25" s="26" t="s">
        <v>13</v>
      </c>
      <c r="D25" s="26"/>
      <c r="E25" s="15" t="s">
        <v>49</v>
      </c>
      <c r="F25" s="49">
        <v>500</v>
      </c>
      <c r="G25" s="51">
        <f aca="true" t="shared" si="0" ref="G25:G38">F25</f>
        <v>500</v>
      </c>
      <c r="H25" s="51">
        <f>F25*F9</f>
        <v>193.6</v>
      </c>
      <c r="I25" s="61">
        <f>F25*I44</f>
        <v>104326.2</v>
      </c>
      <c r="J25" s="12"/>
      <c r="K25" s="8"/>
      <c r="L25" s="8"/>
      <c r="M25" s="8"/>
      <c r="N25" s="8"/>
    </row>
    <row r="26" spans="1:14" ht="12.75">
      <c r="A26" s="1"/>
      <c r="B26" s="25">
        <v>14</v>
      </c>
      <c r="C26" s="26" t="s">
        <v>14</v>
      </c>
      <c r="D26" s="26"/>
      <c r="E26" s="15" t="s">
        <v>49</v>
      </c>
      <c r="F26" s="49">
        <v>1000</v>
      </c>
      <c r="G26" s="51">
        <f t="shared" si="0"/>
        <v>1000</v>
      </c>
      <c r="H26" s="51">
        <f>F26*F9</f>
        <v>387.2</v>
      </c>
      <c r="I26" s="51">
        <f>F26*I44</f>
        <v>208652.4</v>
      </c>
      <c r="J26" s="12"/>
      <c r="K26" s="8"/>
      <c r="L26" s="8"/>
      <c r="M26" s="8"/>
      <c r="N26" s="8"/>
    </row>
    <row r="27" spans="1:14" ht="12.75">
      <c r="A27" s="1"/>
      <c r="B27" s="25">
        <v>15</v>
      </c>
      <c r="C27" s="26" t="s">
        <v>15</v>
      </c>
      <c r="D27" s="26"/>
      <c r="E27" s="15" t="s">
        <v>49</v>
      </c>
      <c r="F27" s="49">
        <v>100</v>
      </c>
      <c r="G27" s="51">
        <f t="shared" si="0"/>
        <v>100</v>
      </c>
      <c r="H27" s="51">
        <f>F27*F9</f>
        <v>38.72</v>
      </c>
      <c r="I27" s="51">
        <f>F27*I44</f>
        <v>20865.24</v>
      </c>
      <c r="J27" s="12"/>
      <c r="K27" s="8"/>
      <c r="L27" s="8"/>
      <c r="M27" s="8"/>
      <c r="N27" s="8"/>
    </row>
    <row r="28" spans="1:14" ht="12.75">
      <c r="A28" s="1"/>
      <c r="B28" s="25">
        <v>16</v>
      </c>
      <c r="C28" s="26" t="s">
        <v>17</v>
      </c>
      <c r="D28" s="26"/>
      <c r="E28" s="15" t="s">
        <v>49</v>
      </c>
      <c r="F28" s="49">
        <v>350</v>
      </c>
      <c r="G28" s="51">
        <f t="shared" si="0"/>
        <v>350</v>
      </c>
      <c r="H28" s="51">
        <f>F28*F9</f>
        <v>135.51999999999998</v>
      </c>
      <c r="I28" s="51">
        <f>F28*I44</f>
        <v>73028.34</v>
      </c>
      <c r="J28" s="12"/>
      <c r="K28" s="8"/>
      <c r="L28" s="8"/>
      <c r="M28" s="8"/>
      <c r="N28" s="8"/>
    </row>
    <row r="29" spans="1:14" ht="12.75">
      <c r="A29" s="1"/>
      <c r="B29" s="25">
        <v>17</v>
      </c>
      <c r="C29" s="26" t="s">
        <v>5</v>
      </c>
      <c r="D29" s="26"/>
      <c r="E29" s="15" t="s">
        <v>49</v>
      </c>
      <c r="F29" s="49">
        <v>1000</v>
      </c>
      <c r="G29" s="51">
        <f t="shared" si="0"/>
        <v>1000</v>
      </c>
      <c r="H29" s="51">
        <f>F29*F9</f>
        <v>387.2</v>
      </c>
      <c r="I29" s="51">
        <f>F29*I44</f>
        <v>208652.4</v>
      </c>
      <c r="J29" s="12"/>
      <c r="K29" s="8"/>
      <c r="L29" s="8"/>
      <c r="M29" s="8"/>
      <c r="N29" s="8"/>
    </row>
    <row r="30" spans="1:14" ht="12.75">
      <c r="A30" s="1"/>
      <c r="B30" s="25">
        <v>18</v>
      </c>
      <c r="C30" s="26" t="s">
        <v>16</v>
      </c>
      <c r="D30" s="26"/>
      <c r="E30" s="15" t="s">
        <v>49</v>
      </c>
      <c r="F30" s="49">
        <v>1000</v>
      </c>
      <c r="G30" s="51">
        <f t="shared" si="0"/>
        <v>1000</v>
      </c>
      <c r="H30" s="51">
        <f>F30*F9</f>
        <v>387.2</v>
      </c>
      <c r="I30" s="51">
        <f>F30*I44</f>
        <v>208652.4</v>
      </c>
      <c r="J30" s="12"/>
      <c r="K30" s="8"/>
      <c r="L30" s="8"/>
      <c r="M30" s="8"/>
      <c r="N30" s="8"/>
    </row>
    <row r="31" spans="1:14" ht="12.75">
      <c r="A31" s="1"/>
      <c r="B31" s="25">
        <v>19</v>
      </c>
      <c r="C31" s="26" t="s">
        <v>19</v>
      </c>
      <c r="D31" s="26"/>
      <c r="E31" s="15" t="s">
        <v>49</v>
      </c>
      <c r="F31" s="49">
        <v>1200</v>
      </c>
      <c r="G31" s="51">
        <f t="shared" si="0"/>
        <v>1200</v>
      </c>
      <c r="H31" s="51">
        <f>F31*F9</f>
        <v>464.64</v>
      </c>
      <c r="I31" s="51">
        <f>F31*I44</f>
        <v>250382.88</v>
      </c>
      <c r="J31" s="12"/>
      <c r="K31" s="8"/>
      <c r="L31" s="8"/>
      <c r="M31" s="8"/>
      <c r="N31" s="8"/>
    </row>
    <row r="32" spans="1:14" ht="12.75">
      <c r="A32" s="1"/>
      <c r="B32" s="25">
        <v>20</v>
      </c>
      <c r="C32" s="26" t="s">
        <v>22</v>
      </c>
      <c r="D32" s="26"/>
      <c r="E32" s="15" t="s">
        <v>49</v>
      </c>
      <c r="F32" s="49">
        <v>1000</v>
      </c>
      <c r="G32" s="51">
        <f t="shared" si="0"/>
        <v>1000</v>
      </c>
      <c r="H32" s="51">
        <f>F32*F9</f>
        <v>387.2</v>
      </c>
      <c r="I32" s="51">
        <f>F32*I44</f>
        <v>208652.4</v>
      </c>
      <c r="J32" s="12"/>
      <c r="K32" s="8"/>
      <c r="L32" s="8"/>
      <c r="M32" s="8"/>
      <c r="N32" s="8"/>
    </row>
    <row r="33" spans="1:14" ht="12.75">
      <c r="A33" s="1"/>
      <c r="B33" s="25">
        <v>21</v>
      </c>
      <c r="C33" s="26" t="s">
        <v>20</v>
      </c>
      <c r="D33" s="26"/>
      <c r="E33" s="15" t="s">
        <v>49</v>
      </c>
      <c r="F33" s="49">
        <v>200</v>
      </c>
      <c r="G33" s="51">
        <f t="shared" si="0"/>
        <v>200</v>
      </c>
      <c r="H33" s="51">
        <f>F33*F9</f>
        <v>77.44</v>
      </c>
      <c r="I33" s="51">
        <f>F33*I44</f>
        <v>41730.48</v>
      </c>
      <c r="J33" s="7"/>
      <c r="K33" s="8"/>
      <c r="L33" s="8"/>
      <c r="M33" s="8"/>
      <c r="N33" s="8"/>
    </row>
    <row r="34" spans="1:14" ht="12.75">
      <c r="A34" s="1"/>
      <c r="B34" s="25">
        <v>22</v>
      </c>
      <c r="C34" s="26" t="s">
        <v>21</v>
      </c>
      <c r="D34" s="26"/>
      <c r="E34" s="15" t="s">
        <v>49</v>
      </c>
      <c r="F34" s="49">
        <v>750</v>
      </c>
      <c r="G34" s="51">
        <f t="shared" si="0"/>
        <v>750</v>
      </c>
      <c r="H34" s="51">
        <f>F34*F9</f>
        <v>290.4</v>
      </c>
      <c r="I34" s="51">
        <f>F34*I44</f>
        <v>156489.3</v>
      </c>
      <c r="J34" s="12"/>
      <c r="K34" s="8"/>
      <c r="L34" s="8"/>
      <c r="M34" s="8"/>
      <c r="N34" s="8"/>
    </row>
    <row r="35" spans="1:14" ht="12.75">
      <c r="A35" s="1"/>
      <c r="B35" s="25">
        <v>23</v>
      </c>
      <c r="C35" s="26" t="s">
        <v>23</v>
      </c>
      <c r="D35" s="26"/>
      <c r="E35" s="15" t="s">
        <v>49</v>
      </c>
      <c r="F35" s="49">
        <v>1000</v>
      </c>
      <c r="G35" s="51">
        <f t="shared" si="0"/>
        <v>1000</v>
      </c>
      <c r="H35" s="51">
        <f>F35*F9</f>
        <v>387.2</v>
      </c>
      <c r="I35" s="51">
        <f>F35*I44</f>
        <v>208652.4</v>
      </c>
      <c r="J35" s="12"/>
      <c r="K35" s="8"/>
      <c r="L35" s="8"/>
      <c r="M35" s="8"/>
      <c r="N35" s="8"/>
    </row>
    <row r="36" spans="1:14" ht="12.75">
      <c r="A36" s="1"/>
      <c r="B36" s="25">
        <v>24</v>
      </c>
      <c r="C36" s="26" t="s">
        <v>24</v>
      </c>
      <c r="D36" s="26"/>
      <c r="E36" s="15" t="s">
        <v>49</v>
      </c>
      <c r="F36" s="49">
        <v>1000</v>
      </c>
      <c r="G36" s="51">
        <f t="shared" si="0"/>
        <v>1000</v>
      </c>
      <c r="H36" s="51">
        <f>F36*F9</f>
        <v>387.2</v>
      </c>
      <c r="I36" s="51">
        <f>F36*I44</f>
        <v>208652.4</v>
      </c>
      <c r="J36" s="12"/>
      <c r="K36" s="8"/>
      <c r="L36" s="8"/>
      <c r="M36" s="8"/>
      <c r="N36" s="8"/>
    </row>
    <row r="37" spans="1:14" ht="12.75">
      <c r="A37" s="1"/>
      <c r="B37" s="25">
        <v>25</v>
      </c>
      <c r="C37" s="26" t="s">
        <v>25</v>
      </c>
      <c r="D37" s="26"/>
      <c r="E37" s="15" t="s">
        <v>49</v>
      </c>
      <c r="F37" s="49">
        <v>1000</v>
      </c>
      <c r="G37" s="51">
        <f t="shared" si="0"/>
        <v>1000</v>
      </c>
      <c r="H37" s="51">
        <f>F37*F9</f>
        <v>387.2</v>
      </c>
      <c r="I37" s="51">
        <f>F37*I44</f>
        <v>208652.4</v>
      </c>
      <c r="J37" s="12"/>
      <c r="K37" s="8"/>
      <c r="L37" s="8"/>
      <c r="M37" s="8"/>
      <c r="N37" s="8"/>
    </row>
    <row r="38" spans="1:14" ht="13.5" thickBot="1">
      <c r="A38" s="1"/>
      <c r="B38" s="11">
        <v>26</v>
      </c>
      <c r="C38" s="26" t="s">
        <v>33</v>
      </c>
      <c r="D38" s="26"/>
      <c r="E38" s="15" t="s">
        <v>49</v>
      </c>
      <c r="F38" s="49">
        <v>2500</v>
      </c>
      <c r="G38" s="51">
        <f t="shared" si="0"/>
        <v>2500</v>
      </c>
      <c r="H38" s="51">
        <f>F38*F9</f>
        <v>968</v>
      </c>
      <c r="I38" s="51">
        <f>F38*I44</f>
        <v>521631</v>
      </c>
      <c r="J38" s="12"/>
      <c r="K38" s="8"/>
      <c r="L38" s="8"/>
      <c r="M38" s="8"/>
      <c r="N38" s="8"/>
    </row>
    <row r="39" spans="1:14" ht="13.5" thickBot="1">
      <c r="A39" s="1"/>
      <c r="B39" s="11"/>
      <c r="C39" s="26" t="s">
        <v>71</v>
      </c>
      <c r="D39" s="26"/>
      <c r="E39" s="26"/>
      <c r="F39" s="27"/>
      <c r="G39" s="52">
        <f>SUM(G13:G38)</f>
        <v>78947.82511488006</v>
      </c>
      <c r="H39" s="52">
        <f>SUM(H13:H38)</f>
        <v>30575.940239517975</v>
      </c>
      <c r="I39" s="52">
        <f>SUM(I13:I38)</f>
        <v>16472653.185000004</v>
      </c>
      <c r="J39" s="12"/>
      <c r="K39" s="8"/>
      <c r="L39" s="8"/>
      <c r="M39" s="8"/>
      <c r="N39" s="8"/>
    </row>
    <row r="40" spans="2:14" ht="12.75">
      <c r="B40" s="11"/>
      <c r="C40" s="11"/>
      <c r="D40" s="11"/>
      <c r="E40" s="11"/>
      <c r="F40" s="11"/>
      <c r="G40" s="27"/>
      <c r="H40" s="27"/>
      <c r="I40" s="28"/>
      <c r="J40" s="12"/>
      <c r="K40" s="8"/>
      <c r="L40" s="8"/>
      <c r="M40" s="8"/>
      <c r="N40" s="8"/>
    </row>
    <row r="41" spans="2:14" ht="12.75">
      <c r="B41" s="11"/>
      <c r="C41" s="11"/>
      <c r="D41" s="11" t="s">
        <v>29</v>
      </c>
      <c r="E41" s="53">
        <v>90000</v>
      </c>
      <c r="F41" s="54">
        <f>E41*I44</f>
        <v>18778716</v>
      </c>
      <c r="H41" s="34" t="s">
        <v>35</v>
      </c>
      <c r="I41" s="13"/>
      <c r="J41" s="12"/>
      <c r="K41" s="8"/>
      <c r="L41" s="8"/>
      <c r="M41" s="8"/>
      <c r="N41" s="8"/>
    </row>
    <row r="42" spans="2:14" ht="12.75">
      <c r="B42" s="11"/>
      <c r="C42" s="11"/>
      <c r="D42" s="11" t="s">
        <v>2</v>
      </c>
      <c r="E42" s="31"/>
      <c r="F42" s="54">
        <f>I39</f>
        <v>16472653.185000004</v>
      </c>
      <c r="G42" s="29"/>
      <c r="H42" s="33">
        <v>0.4</v>
      </c>
      <c r="I42" s="11" t="s">
        <v>67</v>
      </c>
      <c r="J42" s="12"/>
      <c r="K42" s="8"/>
      <c r="L42" s="8"/>
      <c r="M42" s="8"/>
      <c r="N42" s="8"/>
    </row>
    <row r="43" spans="2:14" ht="12.75">
      <c r="B43" s="11"/>
      <c r="C43" s="11"/>
      <c r="D43" s="11" t="s">
        <v>72</v>
      </c>
      <c r="E43" s="47">
        <v>0.35</v>
      </c>
      <c r="F43" s="54">
        <f>E43*F42</f>
        <v>5765428.614750002</v>
      </c>
      <c r="G43" s="29" t="s">
        <v>36</v>
      </c>
      <c r="H43" s="29" t="s">
        <v>63</v>
      </c>
      <c r="I43" s="13" t="s">
        <v>64</v>
      </c>
      <c r="J43" s="12"/>
      <c r="K43" s="8"/>
      <c r="L43" s="8"/>
      <c r="M43" s="8"/>
      <c r="N43" s="8"/>
    </row>
    <row r="44" spans="2:14" ht="12.75">
      <c r="B44" s="11"/>
      <c r="C44" s="11"/>
      <c r="D44" s="11" t="s">
        <v>1</v>
      </c>
      <c r="E44" s="31"/>
      <c r="F44" s="54">
        <f>F41-F42</f>
        <v>2306062.8149999958</v>
      </c>
      <c r="G44" s="29">
        <f>(F7*43560)</f>
        <v>23473395</v>
      </c>
      <c r="H44" s="29">
        <f>(G44*(1-H42))</f>
        <v>14084037</v>
      </c>
      <c r="I44" s="46">
        <f>(H44/(G8*H8))</f>
        <v>208.6524</v>
      </c>
      <c r="J44" s="12"/>
      <c r="K44" s="8"/>
      <c r="L44" s="8"/>
      <c r="M44" s="8"/>
      <c r="N44" s="8"/>
    </row>
    <row r="45" spans="2:14" ht="12.75">
      <c r="B45" s="11"/>
      <c r="C45" s="11"/>
      <c r="D45" s="11" t="s">
        <v>27</v>
      </c>
      <c r="E45" s="31"/>
      <c r="F45" s="48">
        <f>F44/F43</f>
        <v>0.3999811582265147</v>
      </c>
      <c r="G45" s="29"/>
      <c r="H45" s="29"/>
      <c r="I45" s="30"/>
      <c r="J45" s="12"/>
      <c r="K45" s="8"/>
      <c r="L45" s="8"/>
      <c r="M45" s="8"/>
      <c r="N45" s="8"/>
    </row>
    <row r="46" spans="2:14" ht="12.75">
      <c r="B46" s="11"/>
      <c r="C46" s="11"/>
      <c r="D46" s="11"/>
      <c r="E46" s="31"/>
      <c r="F46" s="32"/>
      <c r="G46" s="29"/>
      <c r="H46" s="29"/>
      <c r="I46" s="30"/>
      <c r="J46" s="12"/>
      <c r="K46" s="8"/>
      <c r="L46" s="8"/>
      <c r="M46" s="8"/>
      <c r="N46" s="8"/>
    </row>
    <row r="47" spans="2:14" ht="12.75">
      <c r="B47" s="11"/>
      <c r="C47" s="11"/>
      <c r="D47" s="11"/>
      <c r="E47" s="31"/>
      <c r="F47" s="36" t="s">
        <v>37</v>
      </c>
      <c r="G47" s="11"/>
      <c r="H47" s="11"/>
      <c r="I47" s="37"/>
      <c r="J47" s="12"/>
      <c r="K47" s="8"/>
      <c r="L47" s="8"/>
      <c r="M47" s="8"/>
      <c r="N47" s="8"/>
    </row>
    <row r="48" spans="2:14" ht="12.75">
      <c r="B48" s="11"/>
      <c r="C48" s="11"/>
      <c r="E48" s="35" t="s">
        <v>38</v>
      </c>
      <c r="F48" s="11" t="s">
        <v>42</v>
      </c>
      <c r="G48" s="11"/>
      <c r="H48" s="11"/>
      <c r="I48" s="27"/>
      <c r="J48" s="27"/>
      <c r="K48" s="8"/>
      <c r="L48" s="8"/>
      <c r="M48" s="8"/>
      <c r="N48" s="8"/>
    </row>
    <row r="49" spans="2:14" ht="12.75">
      <c r="B49" s="11"/>
      <c r="C49" s="11"/>
      <c r="D49" s="11" t="s">
        <v>39</v>
      </c>
      <c r="E49" s="39">
        <v>0.2</v>
      </c>
      <c r="F49" s="11" t="s">
        <v>57</v>
      </c>
      <c r="G49" s="11"/>
      <c r="H49" s="11"/>
      <c r="I49" s="27"/>
      <c r="J49" s="27"/>
      <c r="K49" s="8"/>
      <c r="L49" s="8"/>
      <c r="M49" s="8"/>
      <c r="N49" s="8"/>
    </row>
    <row r="50" spans="2:14" ht="12.75">
      <c r="B50" s="11"/>
      <c r="C50" s="11"/>
      <c r="D50" s="11" t="s">
        <v>40</v>
      </c>
      <c r="E50" s="39">
        <v>0.02</v>
      </c>
      <c r="F50" s="11"/>
      <c r="G50" s="11"/>
      <c r="H50" s="11"/>
      <c r="I50" s="27"/>
      <c r="J50" s="27"/>
      <c r="K50" s="8"/>
      <c r="L50" s="8"/>
      <c r="M50" s="8"/>
      <c r="N50" s="8"/>
    </row>
    <row r="51" spans="2:14" ht="12.75">
      <c r="B51" s="11"/>
      <c r="C51" s="11"/>
      <c r="D51" s="11" t="s">
        <v>41</v>
      </c>
      <c r="E51" s="39">
        <v>0.15</v>
      </c>
      <c r="F51" s="11" t="s">
        <v>54</v>
      </c>
      <c r="G51" s="11"/>
      <c r="H51" s="11"/>
      <c r="I51" s="27"/>
      <c r="J51" s="27"/>
      <c r="K51" s="8"/>
      <c r="L51" s="8"/>
      <c r="M51" s="8"/>
      <c r="N51" s="8"/>
    </row>
    <row r="52" spans="2:14" ht="13.5" thickBot="1">
      <c r="B52" s="11"/>
      <c r="C52" s="11"/>
      <c r="D52" s="11" t="s">
        <v>43</v>
      </c>
      <c r="E52" s="40">
        <v>0.03</v>
      </c>
      <c r="F52" s="11"/>
      <c r="G52" s="27"/>
      <c r="H52" s="27"/>
      <c r="I52" s="28"/>
      <c r="J52" s="12"/>
      <c r="K52" s="8"/>
      <c r="L52" s="8"/>
      <c r="M52" s="8"/>
      <c r="N52" s="8"/>
    </row>
    <row r="53" spans="4:14" ht="13.5" thickTop="1">
      <c r="D53" s="11" t="s">
        <v>67</v>
      </c>
      <c r="E53" s="39">
        <f>SUM(E49:E52)</f>
        <v>0.4</v>
      </c>
      <c r="F53" s="11"/>
      <c r="G53" s="27"/>
      <c r="H53" s="27"/>
      <c r="I53" s="28"/>
      <c r="J53" s="12"/>
      <c r="K53" s="8"/>
      <c r="L53" s="8"/>
      <c r="M53" s="8"/>
      <c r="N53" s="8"/>
    </row>
    <row r="54" spans="5:14" ht="12.75">
      <c r="E54" s="38"/>
      <c r="F54" s="11"/>
      <c r="G54" s="27"/>
      <c r="H54" s="27"/>
      <c r="I54" s="28"/>
      <c r="J54" s="12"/>
      <c r="K54" s="8"/>
      <c r="L54" s="8"/>
      <c r="M54" s="8"/>
      <c r="N54" s="8"/>
    </row>
    <row r="55" spans="4:14" ht="12.75">
      <c r="D55" s="19"/>
      <c r="F55" s="36" t="s">
        <v>44</v>
      </c>
      <c r="G55" s="6"/>
      <c r="H55" s="6"/>
      <c r="I55" s="9"/>
      <c r="J55" s="8"/>
      <c r="K55" s="8"/>
      <c r="L55" s="8"/>
      <c r="M55" s="8"/>
      <c r="N55" s="8"/>
    </row>
    <row r="56" spans="3:14" ht="12.75">
      <c r="C56" s="4">
        <v>1</v>
      </c>
      <c r="D56" s="42" t="s">
        <v>58</v>
      </c>
      <c r="G56" s="6"/>
      <c r="H56" s="6"/>
      <c r="I56" s="9"/>
      <c r="J56" s="8"/>
      <c r="K56" s="8"/>
      <c r="L56" s="8"/>
      <c r="M56" s="8"/>
      <c r="N56" s="8"/>
    </row>
    <row r="57" spans="3:14" ht="12.75">
      <c r="C57" s="4">
        <v>2</v>
      </c>
      <c r="D57" s="42" t="s">
        <v>59</v>
      </c>
      <c r="G57" s="6"/>
      <c r="H57" s="6"/>
      <c r="I57" s="9"/>
      <c r="J57" s="8"/>
      <c r="K57" s="8"/>
      <c r="L57" s="8"/>
      <c r="M57" s="8"/>
      <c r="N57" s="8"/>
    </row>
    <row r="58" spans="3:14" ht="12.75">
      <c r="C58" s="4">
        <v>3</v>
      </c>
      <c r="D58" s="42" t="s">
        <v>60</v>
      </c>
      <c r="K58" s="8"/>
      <c r="L58" s="8"/>
      <c r="M58" s="8"/>
      <c r="N58" s="8"/>
    </row>
    <row r="59" spans="3:14" ht="12.75">
      <c r="C59" s="4">
        <v>4</v>
      </c>
      <c r="D59" s="42" t="s">
        <v>62</v>
      </c>
      <c r="K59" s="8"/>
      <c r="L59" s="8"/>
      <c r="M59" s="8"/>
      <c r="N59" s="8"/>
    </row>
    <row r="60" spans="3:14" ht="12.75">
      <c r="C60" s="4">
        <v>5</v>
      </c>
      <c r="D60" s="42" t="s">
        <v>66</v>
      </c>
      <c r="K60" s="8"/>
      <c r="L60" s="8"/>
      <c r="M60" s="8"/>
      <c r="N60" s="8"/>
    </row>
    <row r="61" spans="3:14" ht="12.75">
      <c r="C61" s="4">
        <v>6</v>
      </c>
      <c r="D61" s="42" t="s">
        <v>61</v>
      </c>
      <c r="K61" s="8"/>
      <c r="L61" s="8"/>
      <c r="M61" s="8"/>
      <c r="N61" s="8"/>
    </row>
    <row r="62" spans="4:14" ht="12.75">
      <c r="D62" s="42"/>
      <c r="K62" s="8"/>
      <c r="L62" s="8"/>
      <c r="M62" s="8"/>
      <c r="N62" s="8"/>
    </row>
    <row r="63" spans="4:14" ht="12.75">
      <c r="D63" s="42"/>
      <c r="K63" s="8"/>
      <c r="L63" s="8"/>
      <c r="M63" s="8"/>
      <c r="N63" s="8"/>
    </row>
    <row r="64" ht="12.75">
      <c r="D64" s="43"/>
    </row>
    <row r="65" ht="12.75">
      <c r="D65" s="43"/>
    </row>
    <row r="66" ht="12.75">
      <c r="D66" s="43"/>
    </row>
  </sheetData>
  <sheetProtection/>
  <printOptions/>
  <pageMargins left="0" right="0" top="0" bottom="1" header="0.3" footer="0.3"/>
  <pageSetup fitToHeight="1" fitToWidth="1" orientation="landscape" paperSize="5" scale="74"/>
  <headerFooter alignWithMargins="0">
    <oddFooter>&amp;C&amp;Z&amp;F</oddFooter>
  </headerFooter>
  <ignoredErrors>
    <ignoredError sqref="H17 I30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KENT</dc:creator>
  <cp:keywords/>
  <dc:description/>
  <cp:lastModifiedBy>Microsoft Office User</cp:lastModifiedBy>
  <cp:lastPrinted>2012-02-11T19:26:48Z</cp:lastPrinted>
  <dcterms:created xsi:type="dcterms:W3CDTF">2009-02-15T15:30:31Z</dcterms:created>
  <dcterms:modified xsi:type="dcterms:W3CDTF">2020-03-12T21:27:23Z</dcterms:modified>
  <cp:category/>
  <cp:version/>
  <cp:contentType/>
  <cp:contentStatus/>
</cp:coreProperties>
</file>